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8445" tabRatio="485"/>
  </bookViews>
  <sheets>
    <sheet name="test sheet" sheetId="1" r:id="rId1"/>
    <sheet name="UKCSC FAIR TRADE SET rat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2" i="1" l="1"/>
  <c r="L18" i="1" l="1"/>
  <c r="M18" i="1" s="1"/>
  <c r="N18" i="1" s="1"/>
  <c r="K18" i="1"/>
  <c r="H5" i="1" l="1"/>
  <c r="D34" i="1" l="1"/>
  <c r="H26" i="1"/>
  <c r="Q5" i="1"/>
  <c r="M5" i="1"/>
  <c r="J5" i="1"/>
  <c r="J22" i="1"/>
  <c r="P22" i="1" s="1"/>
  <c r="N22" i="1"/>
  <c r="M12" i="1"/>
  <c r="P4" i="1"/>
  <c r="I4" i="1"/>
  <c r="K22" i="1" s="1"/>
  <c r="L12" i="1"/>
  <c r="D17" i="1"/>
  <c r="D5" i="1" s="1"/>
  <c r="I30" i="1" l="1"/>
  <c r="H30" i="1"/>
  <c r="I26" i="1"/>
  <c r="N12" i="1"/>
  <c r="O12" i="1" s="1"/>
  <c r="I22" i="1" s="1"/>
  <c r="K26" i="1"/>
  <c r="L26" i="1" s="1"/>
  <c r="I6" i="1"/>
  <c r="D18" i="1" s="1"/>
  <c r="D6" i="1" s="1"/>
  <c r="D45" i="1"/>
  <c r="D42" i="1"/>
  <c r="D20" i="1"/>
  <c r="D8" i="1" s="1"/>
  <c r="D16" i="1"/>
  <c r="D4" i="1" s="1"/>
  <c r="D43" i="1"/>
  <c r="D44" i="1"/>
  <c r="D48" i="1"/>
  <c r="J6" i="1"/>
  <c r="D19" i="1" s="1"/>
  <c r="D7" i="1" s="1"/>
  <c r="D47" i="1" l="1"/>
  <c r="D49" i="1" s="1"/>
  <c r="D50" i="1" s="1"/>
  <c r="D14" i="1"/>
  <c r="D3" i="1" s="1"/>
  <c r="D10" i="1" s="1"/>
  <c r="D15" i="1"/>
  <c r="D22" i="1" l="1"/>
  <c r="H22" i="1" s="1"/>
  <c r="L22" i="1" l="1"/>
  <c r="O22" i="1" s="1"/>
  <c r="J26" i="1"/>
  <c r="Q22" i="1" l="1"/>
</calcChain>
</file>

<file path=xl/sharedStrings.xml><?xml version="1.0" encoding="utf-8"?>
<sst xmlns="http://schemas.openxmlformats.org/spreadsheetml/2006/main" count="143" uniqueCount="116">
  <si>
    <t xml:space="preserve">what </t>
  </si>
  <si>
    <t xml:space="preserve">cost in electric per gram </t>
  </si>
  <si>
    <t xml:space="preserve">total </t>
  </si>
  <si>
    <t>cost  per gram</t>
  </si>
  <si>
    <t>*</t>
  </si>
  <si>
    <t xml:space="preserve">** tending cost is calculated here </t>
  </si>
  <si>
    <t xml:space="preserve">added products (at cost/volume) </t>
  </si>
  <si>
    <t>in weeks</t>
  </si>
  <si>
    <t xml:space="preserve">in watts </t>
  </si>
  <si>
    <t>* electric rate is calculated here</t>
  </si>
  <si>
    <t>clipping (per gram)</t>
  </si>
  <si>
    <t>tending (per gram)</t>
  </si>
  <si>
    <t>electric (per gram)</t>
  </si>
  <si>
    <t>delivery (cost of miles at rate)</t>
  </si>
  <si>
    <t xml:space="preserve">local rent </t>
  </si>
  <si>
    <t xml:space="preserve">tending cost </t>
  </si>
  <si>
    <t>in £ per plant/ 9 plants/gram</t>
  </si>
  <si>
    <t>cost of cannabis (per gram)</t>
  </si>
  <si>
    <t>**</t>
  </si>
  <si>
    <t>***</t>
  </si>
  <si>
    <t xml:space="preserve">Rate of clipping </t>
  </si>
  <si>
    <t>£ per mile/miles travelled</t>
  </si>
  <si>
    <t>Creation (in £  cost in hours/volume)</t>
  </si>
  <si>
    <t>litres</t>
  </si>
  <si>
    <t>per gram of cannabis in product</t>
  </si>
  <si>
    <t>total product per gram</t>
  </si>
  <si>
    <t>total cost in £</t>
  </si>
  <si>
    <t>hours taken</t>
  </si>
  <si>
    <t xml:space="preserve">total cost </t>
  </si>
  <si>
    <t xml:space="preserve">per unit of measurement </t>
  </si>
  <si>
    <t>rate per hour</t>
  </si>
  <si>
    <t xml:space="preserve">tending cost  </t>
  </si>
  <si>
    <t>in £ per gram</t>
  </si>
  <si>
    <t>cost of seeds or cuttings per gram</t>
  </si>
  <si>
    <t>COST OF CANNABIS Products</t>
  </si>
  <si>
    <t>per hour/per gram/plants per hour</t>
  </si>
  <si>
    <t>plants in grow</t>
  </si>
  <si>
    <t>total watt in veg</t>
  </si>
  <si>
    <t>rent</t>
  </si>
  <si>
    <t>end quantity/volume</t>
  </si>
  <si>
    <t>per unit</t>
  </si>
  <si>
    <t>electric (at cost/watts/hours, by volume)</t>
  </si>
  <si>
    <t>watts of power</t>
  </si>
  <si>
    <t>delivery (cost of miles at rate, per volume)</t>
  </si>
  <si>
    <t>space in m2</t>
  </si>
  <si>
    <t>size of grow</t>
  </si>
  <si>
    <t>in watts</t>
  </si>
  <si>
    <t>plants per metre</t>
  </si>
  <si>
    <t>in plants</t>
  </si>
  <si>
    <t xml:space="preserve">per gram, </t>
  </si>
  <si>
    <t>watt hours in veg</t>
  </si>
  <si>
    <t>flower cycle length</t>
  </si>
  <si>
    <t>cost in electric per gram</t>
  </si>
  <si>
    <t>in £</t>
  </si>
  <si>
    <t>Key:</t>
  </si>
  <si>
    <t>nutrients (per gram)</t>
  </si>
  <si>
    <t xml:space="preserve">veg cycle length </t>
  </si>
  <si>
    <t xml:space="preserve">total watt in flower </t>
  </si>
  <si>
    <t xml:space="preserve">watt hours in flower </t>
  </si>
  <si>
    <t xml:space="preserve">unit of measurement </t>
  </si>
  <si>
    <t>which equals this much product measurement per gram of cannabis</t>
  </si>
  <si>
    <t xml:space="preserve">static values: </t>
  </si>
  <si>
    <t xml:space="preserve">cost of nutrients </t>
  </si>
  <si>
    <t>cost of seeds or cuttings</t>
  </si>
  <si>
    <t xml:space="preserve">mileage costs for delivery </t>
  </si>
  <si>
    <t>average yield in grams</t>
  </si>
  <si>
    <t>per KWH/WattHour</t>
  </si>
  <si>
    <t xml:space="preserve">total plants </t>
  </si>
  <si>
    <t>in watt hours per plant</t>
  </si>
  <si>
    <t>minutes per 1 plant per day (average over grow)</t>
  </si>
  <si>
    <t xml:space="preserve">reimbursement per grow total </t>
  </si>
  <si>
    <t xml:space="preserve">nutriants and seeds cost </t>
  </si>
  <si>
    <t>anticipated yield per plant</t>
  </si>
  <si>
    <t>actual yield</t>
  </si>
  <si>
    <t>actual yield in grams</t>
  </si>
  <si>
    <t>in £ per m2 per month /Per gram per month</t>
  </si>
  <si>
    <t>gardener</t>
  </si>
  <si>
    <t xml:space="preserve">care giver, no labour - EXAMPLE </t>
  </si>
  <si>
    <t xml:space="preserve">total cannabis produce estimate in grams </t>
  </si>
  <si>
    <t xml:space="preserve">cost to clip </t>
  </si>
  <si>
    <t>time clip in hours</t>
  </si>
  <si>
    <t xml:space="preserve">electric cost per grow </t>
  </si>
  <si>
    <t>rent costs per grow</t>
  </si>
  <si>
    <t>per year, based on 4 cycles</t>
  </si>
  <si>
    <t>reimbusement for time and delivery per grow</t>
  </si>
  <si>
    <t>UKCSC FAIR TRADE SET</t>
  </si>
  <si>
    <t>VARIABLES SET BY COLLECTIVE HEAD</t>
  </si>
  <si>
    <t>key answers</t>
  </si>
  <si>
    <t>weeks per grow</t>
  </si>
  <si>
    <t xml:space="preserve">cannabis used in grams </t>
  </si>
  <si>
    <t>per what</t>
  </si>
  <si>
    <t>under progress</t>
  </si>
  <si>
    <t>in ounces</t>
  </si>
  <si>
    <t>per ounce</t>
  </si>
  <si>
    <t>cost of electric- average of peak/off peak</t>
  </si>
  <si>
    <t>cost  per gram (of cannabis matter = total input cannabis/output product)</t>
  </si>
  <si>
    <t>minutes per 1 gram per day (average over grow)</t>
  </si>
  <si>
    <t>space rental per year</t>
  </si>
  <si>
    <t>in hours</t>
  </si>
  <si>
    <t>in minutes per gram per crop</t>
  </si>
  <si>
    <t xml:space="preserve">cost/labour per  hours </t>
  </si>
  <si>
    <t xml:space="preserve">total cost for total volume </t>
  </si>
  <si>
    <t>total volume</t>
  </si>
  <si>
    <t>time (minutes) per 1 plant to harvest and clean</t>
  </si>
  <si>
    <t>sale price from black market grower in bulk</t>
  </si>
  <si>
    <t xml:space="preserve">average time taken per crop per day </t>
  </si>
  <si>
    <t>total reimburesment Per annum</t>
  </si>
  <si>
    <t xml:space="preserve">retail end cost on blackmarket </t>
  </si>
  <si>
    <t xml:space="preserve">plants per hour (clipping) </t>
  </si>
  <si>
    <t>tending rate per hour</t>
  </si>
  <si>
    <t>Type: Trim</t>
  </si>
  <si>
    <t>Cannabis used in cost</t>
  </si>
  <si>
    <t>cost of Black market weed on the street per gram locally</t>
  </si>
  <si>
    <t xml:space="preserve">cost of black market weed volume sale locally per 28 grams </t>
  </si>
  <si>
    <t>materials added in £ (including packaging total)</t>
  </si>
  <si>
    <t>materials added in £, per unit of measurement (including packaging)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</si>
</sst>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164" fontId="0" fillId="7" borderId="9" xfId="0" applyNumberFormat="1" applyFill="1" applyBorder="1" applyAlignment="1">
      <alignment horizontal="center" vertical="center" wrapText="1"/>
    </xf>
    <xf numFmtId="164" fontId="0" fillId="6" borderId="6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7" borderId="17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3" borderId="26" xfId="0" applyNumberFormat="1" applyFill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164" fontId="0" fillId="0" borderId="28" xfId="0" applyNumberForma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165" fontId="0" fillId="0" borderId="2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64" fontId="0" fillId="4" borderId="33" xfId="0" applyNumberFormat="1" applyFill="1" applyBorder="1" applyAlignment="1">
      <alignment horizontal="center" vertical="center" wrapText="1"/>
    </xf>
    <xf numFmtId="164" fontId="0" fillId="0" borderId="25" xfId="0" applyNumberFormat="1" applyFill="1" applyBorder="1" applyAlignment="1">
      <alignment horizontal="center" vertical="center" wrapText="1"/>
    </xf>
    <xf numFmtId="164" fontId="0" fillId="4" borderId="34" xfId="0" applyNumberForma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164" fontId="0" fillId="3" borderId="34" xfId="0" applyNumberForma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64" fontId="0" fillId="4" borderId="25" xfId="0" applyNumberFormat="1" applyFill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164" fontId="0" fillId="8" borderId="37" xfId="0" applyNumberFormat="1" applyFill="1" applyBorder="1" applyAlignment="1">
      <alignment horizontal="center" vertical="center" wrapText="1"/>
    </xf>
    <xf numFmtId="0" fontId="0" fillId="8" borderId="38" xfId="0" applyFill="1" applyBorder="1"/>
    <xf numFmtId="0" fontId="0" fillId="0" borderId="33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 wrapText="1"/>
    </xf>
    <xf numFmtId="164" fontId="0" fillId="7" borderId="19" xfId="0" applyNumberForma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" fontId="0" fillId="0" borderId="32" xfId="0" applyNumberFormat="1" applyFill="1" applyBorder="1" applyAlignment="1">
      <alignment horizontal="center"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164" fontId="0" fillId="7" borderId="39" xfId="0" applyNumberForma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164" fontId="0" fillId="7" borderId="3" xfId="0" applyNumberForma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7" borderId="18" xfId="0" applyNumberForma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4" fontId="0" fillId="4" borderId="41" xfId="0" applyNumberFormat="1" applyFill="1" applyBorder="1" applyAlignment="1">
      <alignment horizontal="center" vertical="center" wrapText="1"/>
    </xf>
    <xf numFmtId="164" fontId="0" fillId="4" borderId="42" xfId="0" applyNumberForma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topLeftCell="G10" workbookViewId="0">
      <selection activeCell="J14" sqref="J14"/>
    </sheetView>
  </sheetViews>
  <sheetFormatPr defaultRowHeight="15" x14ac:dyDescent="0.25"/>
  <cols>
    <col min="2" max="2" width="9.7109375" customWidth="1"/>
    <col min="3" max="3" width="27.85546875" customWidth="1"/>
    <col min="4" max="4" width="29.7109375" bestFit="1" customWidth="1"/>
    <col min="5" max="5" width="25" customWidth="1"/>
    <col min="6" max="6" width="16.5703125" bestFit="1" customWidth="1"/>
    <col min="7" max="7" width="15" customWidth="1"/>
    <col min="8" max="8" width="14" bestFit="1" customWidth="1"/>
    <col min="9" max="9" width="17.5703125" customWidth="1"/>
    <col min="10" max="10" width="15.85546875" customWidth="1"/>
    <col min="11" max="11" width="16.42578125" customWidth="1"/>
    <col min="12" max="12" width="12.85546875" customWidth="1"/>
    <col min="13" max="13" width="11.5703125" bestFit="1" customWidth="1"/>
    <col min="14" max="14" width="10.140625" bestFit="1" customWidth="1"/>
    <col min="16" max="16" width="11.5703125" customWidth="1"/>
    <col min="17" max="17" width="11.5703125" bestFit="1" customWidth="1"/>
  </cols>
  <sheetData>
    <row r="1" spans="1:25" ht="30.75" thickBot="1" x14ac:dyDescent="0.3">
      <c r="A1" s="1"/>
      <c r="B1" s="1"/>
      <c r="C1" s="51" t="s">
        <v>77</v>
      </c>
      <c r="D1" s="4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thickBot="1" x14ac:dyDescent="0.3">
      <c r="A2" s="1"/>
      <c r="B2" s="1"/>
      <c r="C2" s="4" t="s">
        <v>0</v>
      </c>
      <c r="D2" s="5" t="s">
        <v>3</v>
      </c>
      <c r="E2" s="1"/>
      <c r="F2" s="120" t="s">
        <v>54</v>
      </c>
      <c r="G2" s="1"/>
      <c r="H2" s="1" t="s">
        <v>61</v>
      </c>
      <c r="I2" s="1"/>
      <c r="J2" s="1"/>
      <c r="K2" s="88"/>
      <c r="L2" s="109"/>
      <c r="M2" s="1"/>
      <c r="N2" s="1"/>
      <c r="O2" s="1"/>
      <c r="P2" s="1"/>
      <c r="Q2" s="1" t="s">
        <v>19</v>
      </c>
      <c r="R2" s="1"/>
      <c r="S2" s="1"/>
      <c r="T2" s="1"/>
      <c r="U2" s="1"/>
      <c r="V2" s="1"/>
      <c r="W2" s="1"/>
      <c r="X2" s="1"/>
      <c r="Y2" s="1"/>
    </row>
    <row r="3" spans="1:25" ht="45.75" thickBot="1" x14ac:dyDescent="0.3">
      <c r="A3" s="1"/>
      <c r="B3" s="1"/>
      <c r="C3" s="6" t="s">
        <v>12</v>
      </c>
      <c r="D3" s="19">
        <f>D14</f>
        <v>0.15186440677966104</v>
      </c>
      <c r="E3" s="1" t="s">
        <v>4</v>
      </c>
      <c r="F3" s="28" t="s">
        <v>87</v>
      </c>
      <c r="G3" s="1"/>
      <c r="H3" s="40" t="s">
        <v>94</v>
      </c>
      <c r="I3" s="8" t="s">
        <v>62</v>
      </c>
      <c r="J3" s="41" t="s">
        <v>63</v>
      </c>
      <c r="K3" s="40" t="s">
        <v>72</v>
      </c>
      <c r="L3" s="57" t="s">
        <v>73</v>
      </c>
      <c r="M3" s="58" t="s">
        <v>14</v>
      </c>
      <c r="N3" s="59" t="s">
        <v>36</v>
      </c>
      <c r="O3" s="41" t="s">
        <v>45</v>
      </c>
      <c r="P3" s="59" t="s">
        <v>47</v>
      </c>
      <c r="Q3" s="8" t="s">
        <v>20</v>
      </c>
      <c r="R3" s="59" t="s">
        <v>64</v>
      </c>
      <c r="S3" s="1"/>
      <c r="T3" s="1"/>
      <c r="U3" s="1"/>
      <c r="V3" s="1"/>
      <c r="W3" s="1"/>
      <c r="X3" s="1"/>
      <c r="Y3" s="1"/>
    </row>
    <row r="4" spans="1:25" ht="30" x14ac:dyDescent="0.25">
      <c r="A4" s="1"/>
      <c r="B4" s="1"/>
      <c r="C4" s="6" t="s">
        <v>10</v>
      </c>
      <c r="D4" s="9">
        <f>D16</f>
        <v>0.2711864406779661</v>
      </c>
      <c r="E4" s="1" t="s">
        <v>19</v>
      </c>
      <c r="F4" s="29" t="s">
        <v>85</v>
      </c>
      <c r="G4" s="1"/>
      <c r="H4" s="60">
        <v>0.1</v>
      </c>
      <c r="I4" s="61">
        <f>SUM(I5/9)</f>
        <v>10</v>
      </c>
      <c r="J4" s="62">
        <v>15</v>
      </c>
      <c r="K4" s="63">
        <v>59</v>
      </c>
      <c r="L4" s="64"/>
      <c r="M4" s="65">
        <v>0</v>
      </c>
      <c r="N4" s="64">
        <v>18</v>
      </c>
      <c r="O4" s="66">
        <v>20</v>
      </c>
      <c r="P4" s="67">
        <f>SUM(N4/O4)</f>
        <v>0.9</v>
      </c>
      <c r="Q4" s="68">
        <v>8</v>
      </c>
      <c r="R4" s="68">
        <v>0.88</v>
      </c>
      <c r="S4" s="1"/>
      <c r="T4" s="1"/>
      <c r="U4" s="1"/>
      <c r="V4" s="1"/>
      <c r="W4" s="1"/>
      <c r="X4" s="1"/>
      <c r="Y4" s="1"/>
    </row>
    <row r="5" spans="1:25" ht="45.75" thickBot="1" x14ac:dyDescent="0.3">
      <c r="A5" s="1"/>
      <c r="B5" s="1"/>
      <c r="C5" s="6" t="s">
        <v>13</v>
      </c>
      <c r="D5" s="16">
        <f>D17</f>
        <v>4.1431261770244823E-2</v>
      </c>
      <c r="E5" s="1" t="s">
        <v>49</v>
      </c>
      <c r="F5" s="30" t="s">
        <v>86</v>
      </c>
      <c r="G5" s="1"/>
      <c r="H5" s="49">
        <f>SUM(H4/1000)</f>
        <v>1E-4</v>
      </c>
      <c r="I5" s="33">
        <v>90</v>
      </c>
      <c r="J5" s="34">
        <f>SUM(J4*9)</f>
        <v>135</v>
      </c>
      <c r="K5" s="56"/>
      <c r="L5" s="35"/>
      <c r="M5" s="36">
        <f>SUM(M4/(K4*N4))</f>
        <v>0</v>
      </c>
      <c r="N5" s="35"/>
      <c r="O5" s="38"/>
      <c r="P5" s="35"/>
      <c r="Q5" s="37">
        <f>SUM(Q4/(Q6*K4))</f>
        <v>0.2711864406779661</v>
      </c>
      <c r="R5" s="48">
        <v>50</v>
      </c>
      <c r="S5" s="1"/>
      <c r="T5" s="1"/>
      <c r="U5" s="1"/>
      <c r="V5" s="1"/>
      <c r="W5" s="1"/>
      <c r="X5" s="1"/>
      <c r="Y5" s="1"/>
    </row>
    <row r="6" spans="1:25" ht="15.75" thickBot="1" x14ac:dyDescent="0.3">
      <c r="A6" s="1"/>
      <c r="B6" s="1"/>
      <c r="C6" s="6" t="s">
        <v>55</v>
      </c>
      <c r="D6" s="9">
        <f>D18</f>
        <v>0.16949152542372881</v>
      </c>
      <c r="E6" s="1"/>
      <c r="F6" s="27" t="s">
        <v>91</v>
      </c>
      <c r="G6" s="1"/>
      <c r="H6" s="7"/>
      <c r="I6" s="10">
        <f>SUM(I4/K4)</f>
        <v>0.16949152542372881</v>
      </c>
      <c r="J6" s="69">
        <f>SUM(J4/K4)</f>
        <v>0.25423728813559321</v>
      </c>
      <c r="K6" s="7"/>
      <c r="L6" s="70"/>
      <c r="M6" s="71"/>
      <c r="N6" s="70"/>
      <c r="O6" s="71"/>
      <c r="P6" s="70"/>
      <c r="Q6" s="72">
        <v>0.5</v>
      </c>
      <c r="R6" s="70"/>
      <c r="S6" s="1"/>
      <c r="T6" s="1"/>
      <c r="U6" s="1"/>
      <c r="V6" s="1"/>
      <c r="W6" s="1"/>
      <c r="X6" s="1"/>
      <c r="Y6" s="1"/>
    </row>
    <row r="7" spans="1:25" ht="60.75" thickBot="1" x14ac:dyDescent="0.3">
      <c r="A7" s="1"/>
      <c r="B7" s="1"/>
      <c r="C7" s="6" t="s">
        <v>33</v>
      </c>
      <c r="D7" s="9">
        <f>D19</f>
        <v>0.25423728813559321</v>
      </c>
      <c r="E7" s="1"/>
      <c r="F7" s="1"/>
      <c r="G7" s="1"/>
      <c r="H7" s="43" t="s">
        <v>66</v>
      </c>
      <c r="I7" s="42" t="s">
        <v>16</v>
      </c>
      <c r="J7" s="44" t="s">
        <v>16</v>
      </c>
      <c r="K7" s="43" t="s">
        <v>65</v>
      </c>
      <c r="L7" s="42" t="s">
        <v>74</v>
      </c>
      <c r="M7" s="44" t="s">
        <v>75</v>
      </c>
      <c r="N7" s="46" t="s">
        <v>67</v>
      </c>
      <c r="O7" s="44" t="s">
        <v>44</v>
      </c>
      <c r="P7" s="42" t="s">
        <v>48</v>
      </c>
      <c r="Q7" s="42" t="s">
        <v>35</v>
      </c>
      <c r="R7" s="46" t="s">
        <v>21</v>
      </c>
      <c r="S7" s="1"/>
      <c r="T7" s="1"/>
      <c r="U7" s="1"/>
      <c r="V7" s="1"/>
      <c r="W7" s="1"/>
      <c r="X7" s="1"/>
      <c r="Y7" s="1"/>
    </row>
    <row r="8" spans="1:25" x14ac:dyDescent="0.25">
      <c r="A8" s="1"/>
      <c r="B8" s="1"/>
      <c r="C8" s="6" t="s">
        <v>38</v>
      </c>
      <c r="D8" s="9">
        <f>D20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6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.75" thickBot="1" x14ac:dyDescent="0.3">
      <c r="A10" s="1"/>
      <c r="B10" s="1"/>
      <c r="C10" s="17" t="s">
        <v>2</v>
      </c>
      <c r="D10" s="18">
        <f>SUM(D3:D9)</f>
        <v>0.88821092278719393</v>
      </c>
      <c r="E10" s="1"/>
      <c r="F10" s="1"/>
      <c r="G10" s="1"/>
      <c r="H10" s="1"/>
      <c r="I10" s="1"/>
      <c r="J10" s="1" t="s">
        <v>9</v>
      </c>
      <c r="K10" s="1"/>
      <c r="L10" s="1"/>
      <c r="M10" s="1"/>
      <c r="N10" s="1"/>
      <c r="O10" s="1"/>
      <c r="P10" s="1"/>
      <c r="Q10" s="39"/>
      <c r="R10" s="1"/>
      <c r="S10" s="1"/>
      <c r="T10" s="1"/>
      <c r="U10" s="1"/>
      <c r="V10" s="1"/>
      <c r="W10" s="1"/>
      <c r="X10" s="1"/>
      <c r="Y10" s="1"/>
    </row>
    <row r="11" spans="1:25" ht="45.75" thickBot="1" x14ac:dyDescent="0.3">
      <c r="A11" s="1"/>
      <c r="B11" s="1"/>
      <c r="C11" s="1"/>
      <c r="D11" s="1"/>
      <c r="E11" s="1"/>
      <c r="F11" s="1"/>
      <c r="G11" s="1"/>
      <c r="H11" s="20" t="s">
        <v>56</v>
      </c>
      <c r="I11" s="21" t="s">
        <v>51</v>
      </c>
      <c r="J11" s="21" t="s">
        <v>37</v>
      </c>
      <c r="K11" s="21" t="s">
        <v>57</v>
      </c>
      <c r="L11" s="21" t="s">
        <v>50</v>
      </c>
      <c r="M11" s="21" t="s">
        <v>58</v>
      </c>
      <c r="N11" s="13" t="s">
        <v>1</v>
      </c>
      <c r="O11" s="22" t="s">
        <v>52</v>
      </c>
      <c r="P11" s="1"/>
      <c r="Q11" s="39"/>
      <c r="R11" s="1"/>
      <c r="S11" s="1"/>
      <c r="T11" s="1"/>
      <c r="U11" s="1"/>
      <c r="V11" s="1"/>
      <c r="W11" s="1"/>
      <c r="X11" s="1"/>
      <c r="Y11" s="1"/>
    </row>
    <row r="12" spans="1:25" ht="15.75" thickBot="1" x14ac:dyDescent="0.3">
      <c r="A12" s="1"/>
      <c r="B12" s="1"/>
      <c r="C12" s="50" t="s">
        <v>76</v>
      </c>
      <c r="D12" s="1"/>
      <c r="E12" s="1"/>
      <c r="F12" s="1"/>
      <c r="G12" s="1"/>
      <c r="H12" s="11">
        <v>6</v>
      </c>
      <c r="I12" s="12">
        <v>10</v>
      </c>
      <c r="J12" s="12">
        <v>600</v>
      </c>
      <c r="K12" s="12">
        <v>600</v>
      </c>
      <c r="L12" s="23">
        <f>SUM((J12*((H12*7)*24))/N4)</f>
        <v>33600</v>
      </c>
      <c r="M12" s="23">
        <f>SUM((K12*((I12*7)*24))/N4)</f>
        <v>56000</v>
      </c>
      <c r="N12" s="26">
        <f>SUM(L12+M12)/K4</f>
        <v>1518.6440677966102</v>
      </c>
      <c r="O12" s="25">
        <f>SUM(N12*H5)</f>
        <v>0.15186440677966104</v>
      </c>
      <c r="P12" s="1"/>
      <c r="Q12" s="32"/>
      <c r="R12" s="1"/>
      <c r="S12" s="1"/>
      <c r="T12" s="1"/>
      <c r="U12" s="1"/>
      <c r="V12" s="1"/>
      <c r="W12" s="1"/>
      <c r="X12" s="1"/>
      <c r="Y12" s="1"/>
    </row>
    <row r="13" spans="1:25" ht="45" x14ac:dyDescent="0.25">
      <c r="A13" s="1"/>
      <c r="B13" s="1"/>
      <c r="C13" s="4" t="s">
        <v>0</v>
      </c>
      <c r="D13" s="5" t="s">
        <v>3</v>
      </c>
      <c r="E13" s="1"/>
      <c r="F13" s="1"/>
      <c r="G13" s="1"/>
      <c r="H13" s="1" t="s">
        <v>7</v>
      </c>
      <c r="I13" s="1" t="s">
        <v>7</v>
      </c>
      <c r="J13" s="1" t="s">
        <v>8</v>
      </c>
      <c r="K13" s="1" t="s">
        <v>8</v>
      </c>
      <c r="L13" s="1" t="s">
        <v>68</v>
      </c>
      <c r="M13" s="1" t="s">
        <v>68</v>
      </c>
      <c r="N13" s="1" t="s">
        <v>46</v>
      </c>
      <c r="O13" s="1" t="s">
        <v>53</v>
      </c>
      <c r="P13" s="1"/>
      <c r="Q13" s="39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1"/>
      <c r="C14" s="6" t="s">
        <v>12</v>
      </c>
      <c r="D14" s="19">
        <f>SUM(N12*H5)</f>
        <v>0.15186440677966104</v>
      </c>
      <c r="E14" s="1" t="s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9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"/>
      <c r="C15" s="6" t="s">
        <v>11</v>
      </c>
      <c r="D15" s="9">
        <f>SUM(N18)</f>
        <v>4.7593220338983055</v>
      </c>
      <c r="E15" s="1" t="s">
        <v>18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9"/>
      <c r="R15" s="1"/>
      <c r="S15" s="1"/>
      <c r="T15" s="1"/>
      <c r="U15" s="1"/>
      <c r="V15" s="1"/>
      <c r="W15" s="1"/>
      <c r="X15" s="1"/>
      <c r="Y15" s="1"/>
    </row>
    <row r="16" spans="1:25" ht="45.75" thickBot="1" x14ac:dyDescent="0.3">
      <c r="A16" s="1"/>
      <c r="B16" s="1"/>
      <c r="C16" s="6" t="s">
        <v>10</v>
      </c>
      <c r="D16" s="9">
        <f>SUM(Q5)</f>
        <v>0.2711864406779661</v>
      </c>
      <c r="E16" s="1" t="s">
        <v>19</v>
      </c>
      <c r="F16" s="1"/>
      <c r="G16" s="1"/>
      <c r="H16" s="88"/>
      <c r="I16" s="94"/>
      <c r="J16" s="1" t="s">
        <v>5</v>
      </c>
      <c r="K16" s="1"/>
      <c r="L16" s="1"/>
      <c r="M16" s="1"/>
      <c r="N16" s="1"/>
      <c r="O16" s="1"/>
      <c r="P16" s="1"/>
      <c r="Q16" s="32"/>
      <c r="R16" s="1"/>
      <c r="S16" s="1"/>
      <c r="T16" s="1"/>
      <c r="U16" s="1"/>
      <c r="V16" s="1"/>
      <c r="W16" s="1"/>
      <c r="X16" s="1"/>
      <c r="Y16" s="1"/>
    </row>
    <row r="17" spans="1:25" ht="55.5" customHeight="1" thickBot="1" x14ac:dyDescent="0.3">
      <c r="A17" s="1"/>
      <c r="B17" s="1"/>
      <c r="C17" s="6" t="s">
        <v>13</v>
      </c>
      <c r="D17" s="16">
        <f>SUM(R5*R4)/(K4*N4)</f>
        <v>4.1431261770244823E-2</v>
      </c>
      <c r="E17" s="1" t="s">
        <v>49</v>
      </c>
      <c r="F17" s="1"/>
      <c r="G17" s="1"/>
      <c r="H17" s="3" t="s">
        <v>30</v>
      </c>
      <c r="I17" s="99" t="s">
        <v>69</v>
      </c>
      <c r="J17" s="91" t="s">
        <v>103</v>
      </c>
      <c r="K17" s="2" t="s">
        <v>105</v>
      </c>
      <c r="L17" s="2" t="s">
        <v>96</v>
      </c>
      <c r="M17" s="22" t="s">
        <v>15</v>
      </c>
      <c r="N17" s="2" t="s">
        <v>31</v>
      </c>
      <c r="O17" s="1"/>
      <c r="P17" s="1"/>
      <c r="Q17" s="39"/>
      <c r="R17" s="1"/>
      <c r="S17" s="1"/>
      <c r="T17" s="1"/>
      <c r="U17" s="1"/>
      <c r="V17" s="1"/>
      <c r="W17" s="1"/>
      <c r="X17" s="1"/>
      <c r="Y17" s="1"/>
    </row>
    <row r="18" spans="1:25" ht="15.75" thickBot="1" x14ac:dyDescent="0.3">
      <c r="A18" s="1"/>
      <c r="B18" s="1"/>
      <c r="C18" s="6" t="s">
        <v>55</v>
      </c>
      <c r="D18" s="9">
        <f>SUM(I6)</f>
        <v>0.16949152542372881</v>
      </c>
      <c r="E18" s="1"/>
      <c r="F18" s="1"/>
      <c r="G18" s="1"/>
      <c r="H18" s="90">
        <v>12</v>
      </c>
      <c r="I18" s="93">
        <v>12</v>
      </c>
      <c r="J18" s="92">
        <v>60</v>
      </c>
      <c r="K18" s="42">
        <f>SUM(N4*I18/60)</f>
        <v>3.6</v>
      </c>
      <c r="L18" s="110">
        <f>SUM(I18/K4)</f>
        <v>0.20338983050847459</v>
      </c>
      <c r="M18" s="89">
        <f>SUM(((H12+I12)*7)*(L18))+J18/K4</f>
        <v>23.79661016949153</v>
      </c>
      <c r="N18" s="87">
        <f>SUM(H18*(M18/60))</f>
        <v>4.7593220338983055</v>
      </c>
      <c r="O18" s="1"/>
      <c r="P18" s="94"/>
      <c r="Q18" s="94"/>
      <c r="R18" s="1"/>
      <c r="S18" s="1"/>
      <c r="T18" s="1"/>
      <c r="U18" s="1"/>
      <c r="V18" s="1"/>
      <c r="W18" s="1"/>
      <c r="X18" s="1"/>
      <c r="Y18" s="1"/>
    </row>
    <row r="19" spans="1:25" ht="45" x14ac:dyDescent="0.25">
      <c r="A19" s="1"/>
      <c r="B19" s="1"/>
      <c r="C19" s="6" t="s">
        <v>33</v>
      </c>
      <c r="D19" s="9">
        <f>SUM(J6)</f>
        <v>0.25423728813559321</v>
      </c>
      <c r="E19" s="1"/>
      <c r="F19" s="1"/>
      <c r="G19" s="1"/>
      <c r="H19" s="1"/>
      <c r="I19" s="1"/>
      <c r="J19" s="1"/>
      <c r="K19" s="1" t="s">
        <v>98</v>
      </c>
      <c r="L19" s="1"/>
      <c r="M19" s="1" t="s">
        <v>99</v>
      </c>
      <c r="N19" s="1" t="s">
        <v>32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6" t="s">
        <v>38</v>
      </c>
      <c r="D20" s="9">
        <f>SUM(M5)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thickBot="1" x14ac:dyDescent="0.3">
      <c r="A21" s="1"/>
      <c r="B21" s="1"/>
      <c r="C21" s="6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</row>
    <row r="22" spans="1:25" ht="15.75" thickBot="1" x14ac:dyDescent="0.3">
      <c r="A22" s="1"/>
      <c r="B22" s="1"/>
      <c r="C22" s="17" t="s">
        <v>2</v>
      </c>
      <c r="D22" s="18">
        <f>SUM(D14:D21)</f>
        <v>5.6475329566855006</v>
      </c>
      <c r="E22" s="1"/>
      <c r="F22" s="1"/>
      <c r="G22" s="1"/>
      <c r="H22" s="53">
        <f>SUM(D22*(N4*K4))</f>
        <v>5997.6800000000012</v>
      </c>
      <c r="I22" s="54">
        <f>SUM(O12*(N4*K4))</f>
        <v>161.28000000000003</v>
      </c>
      <c r="J22" s="55">
        <f>SUM((M4*O4)*(H12+I12)/4)</f>
        <v>0</v>
      </c>
      <c r="K22" s="24">
        <f>SUM(I4+J4)*N4</f>
        <v>450</v>
      </c>
      <c r="L22" s="107">
        <f>SUM(H22-(I22+J22+K22))</f>
        <v>5386.4000000000015</v>
      </c>
      <c r="N22" s="99">
        <f>SUM(H12+I12)</f>
        <v>16</v>
      </c>
      <c r="O22" s="52">
        <f>SUM(L22*4)</f>
        <v>21545.600000000006</v>
      </c>
      <c r="P22" s="52">
        <f>SUM(J22*4)</f>
        <v>0</v>
      </c>
      <c r="Q22" s="108">
        <f>SUM(O22:P22)</f>
        <v>21545.600000000006</v>
      </c>
      <c r="R22" s="1"/>
      <c r="S22" s="1"/>
      <c r="T22" s="1"/>
      <c r="U22" s="1"/>
      <c r="V22" s="1"/>
      <c r="W22" s="1"/>
      <c r="X22" s="1"/>
      <c r="Y22" s="1"/>
    </row>
    <row r="23" spans="1:25" ht="60.75" thickBot="1" x14ac:dyDescent="0.3">
      <c r="A23" s="1"/>
      <c r="B23" s="1"/>
      <c r="C23" s="1"/>
      <c r="D23" s="1"/>
      <c r="E23" s="1"/>
      <c r="F23" s="32"/>
      <c r="G23" s="1"/>
      <c r="H23" s="42" t="s">
        <v>70</v>
      </c>
      <c r="I23" s="43" t="s">
        <v>81</v>
      </c>
      <c r="J23" s="44" t="s">
        <v>82</v>
      </c>
      <c r="K23" s="45" t="s">
        <v>71</v>
      </c>
      <c r="L23" s="42" t="s">
        <v>84</v>
      </c>
      <c r="N23" s="46" t="s">
        <v>88</v>
      </c>
      <c r="O23" s="42" t="s">
        <v>83</v>
      </c>
      <c r="P23" s="42" t="s">
        <v>97</v>
      </c>
      <c r="Q23" s="42" t="s">
        <v>106</v>
      </c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32"/>
      <c r="D24" s="47"/>
      <c r="E24" s="1"/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thickBot="1" x14ac:dyDescent="0.3">
      <c r="A25" s="1"/>
      <c r="B25" s="1"/>
      <c r="C25" s="32"/>
      <c r="D25" s="47"/>
      <c r="E25" s="1"/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32"/>
      <c r="D26" s="47"/>
      <c r="E26" s="1"/>
      <c r="F26" s="1"/>
      <c r="G26" s="1"/>
      <c r="H26" s="100">
        <f>SUM(N4*K4)</f>
        <v>1062</v>
      </c>
      <c r="I26" s="101">
        <f>SUM(H26/28)</f>
        <v>37.928571428571431</v>
      </c>
      <c r="J26" s="102">
        <f>SUM(28*D22)</f>
        <v>158.13092278719401</v>
      </c>
      <c r="K26" s="102">
        <f>SUM(Q5*H26)</f>
        <v>288</v>
      </c>
      <c r="L26" s="103">
        <f>SUM(K26/Q4)</f>
        <v>36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60.75" thickBot="1" x14ac:dyDescent="0.3">
      <c r="A27" s="1"/>
      <c r="B27" s="1"/>
      <c r="C27" s="1"/>
      <c r="D27" s="1"/>
      <c r="E27" s="1"/>
      <c r="F27" s="39"/>
      <c r="G27" s="1"/>
      <c r="H27" s="104" t="s">
        <v>78</v>
      </c>
      <c r="I27" s="105" t="s">
        <v>92</v>
      </c>
      <c r="J27" s="105" t="s">
        <v>93</v>
      </c>
      <c r="K27" s="105" t="s">
        <v>79</v>
      </c>
      <c r="L27" s="106" t="s">
        <v>80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thickBot="1" x14ac:dyDescent="0.3">
      <c r="A28" s="1"/>
      <c r="B28" s="1"/>
      <c r="C28" s="1" t="s">
        <v>34</v>
      </c>
      <c r="D28" s="1"/>
      <c r="E28" s="1"/>
      <c r="F28" s="3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thickBot="1" x14ac:dyDescent="0.3">
      <c r="A29" s="1"/>
      <c r="B29" s="1"/>
      <c r="C29" s="84" t="s">
        <v>59</v>
      </c>
      <c r="D29" s="64" t="s">
        <v>23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75" t="s">
        <v>39</v>
      </c>
      <c r="D30" s="48">
        <v>30</v>
      </c>
      <c r="E30" s="1"/>
      <c r="F30" s="1"/>
      <c r="G30" s="1"/>
      <c r="H30" s="115">
        <f>SUM(H26*K30)</f>
        <v>13275</v>
      </c>
      <c r="I30" s="116">
        <f>SUM(H26*(L30/28))</f>
        <v>9102.8571428571431</v>
      </c>
      <c r="J30" s="116"/>
      <c r="K30" s="117">
        <v>12.5</v>
      </c>
      <c r="L30" s="118">
        <v>240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75.75" thickBot="1" x14ac:dyDescent="0.3">
      <c r="A31" s="1"/>
      <c r="B31" s="1"/>
      <c r="C31" s="75" t="s">
        <v>89</v>
      </c>
      <c r="D31" s="48">
        <v>200</v>
      </c>
      <c r="E31" s="1"/>
      <c r="F31" s="1"/>
      <c r="G31" s="1"/>
      <c r="H31" s="104" t="s">
        <v>107</v>
      </c>
      <c r="I31" s="105" t="s">
        <v>104</v>
      </c>
      <c r="J31" s="105"/>
      <c r="K31" s="105" t="s">
        <v>112</v>
      </c>
      <c r="L31" s="106" t="s">
        <v>113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75" t="s">
        <v>111</v>
      </c>
      <c r="D32" s="37">
        <f>SUM(D31*D38)</f>
        <v>200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0" x14ac:dyDescent="0.25">
      <c r="A33" s="1"/>
      <c r="B33" s="1"/>
      <c r="C33" s="75" t="s">
        <v>114</v>
      </c>
      <c r="D33" s="33">
        <v>20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5" ht="28.5" customHeight="1" x14ac:dyDescent="0.25">
      <c r="A34" s="1"/>
      <c r="B34" s="1"/>
      <c r="C34" s="85" t="s">
        <v>115</v>
      </c>
      <c r="D34" s="77">
        <f>SUM(D33/D30)</f>
        <v>0.66666666666666663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4.25" customHeight="1" x14ac:dyDescent="0.25">
      <c r="A35" s="1"/>
      <c r="B35" s="1"/>
      <c r="C35" s="85" t="s">
        <v>100</v>
      </c>
      <c r="D35" s="33">
        <v>8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75" t="s">
        <v>42</v>
      </c>
      <c r="D36" s="48">
        <v>60</v>
      </c>
      <c r="E36" s="3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thickBot="1" x14ac:dyDescent="0.3">
      <c r="A37" s="1"/>
      <c r="B37" s="1"/>
      <c r="C37" s="75" t="s">
        <v>27</v>
      </c>
      <c r="D37" s="48">
        <v>3</v>
      </c>
      <c r="E37" s="3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thickBot="1" x14ac:dyDescent="0.3">
      <c r="A38" s="1"/>
      <c r="B38" s="1"/>
      <c r="C38" s="76" t="s">
        <v>17</v>
      </c>
      <c r="D38" s="86">
        <v>1</v>
      </c>
      <c r="E38" s="119" t="s">
        <v>110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45.75" thickBot="1" x14ac:dyDescent="0.3">
      <c r="A41" s="1"/>
      <c r="B41" s="1"/>
      <c r="C41" s="3" t="s">
        <v>0</v>
      </c>
      <c r="D41" s="2" t="s">
        <v>95</v>
      </c>
      <c r="E41" s="15" t="s">
        <v>90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0" x14ac:dyDescent="0.25">
      <c r="A42" s="1"/>
      <c r="B42" s="1"/>
      <c r="C42" s="14" t="s">
        <v>41</v>
      </c>
      <c r="D42" s="31">
        <f>SUM((H4*D36)*D37)/D30</f>
        <v>0.6</v>
      </c>
      <c r="E42" s="78" t="s">
        <v>40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0" x14ac:dyDescent="0.25">
      <c r="A43" s="1"/>
      <c r="B43" s="1"/>
      <c r="C43" s="75" t="s">
        <v>22</v>
      </c>
      <c r="D43" s="77">
        <f>SUM(D35*D37)/D30</f>
        <v>0.8</v>
      </c>
      <c r="E43" s="79" t="s">
        <v>40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0" x14ac:dyDescent="0.25">
      <c r="A44" s="1"/>
      <c r="B44" s="1"/>
      <c r="C44" s="75" t="s">
        <v>6</v>
      </c>
      <c r="D44" s="37">
        <f>SUM(D34)</f>
        <v>0.66666666666666663</v>
      </c>
      <c r="E44" s="79" t="s">
        <v>40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0.75" thickBot="1" x14ac:dyDescent="0.3">
      <c r="A45" s="1"/>
      <c r="B45" s="1"/>
      <c r="C45" s="76" t="s">
        <v>43</v>
      </c>
      <c r="D45" s="10">
        <f>SUM(R5*R4)/D30</f>
        <v>1.4666666666666666</v>
      </c>
      <c r="E45" s="80" t="s">
        <v>40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thickBot="1" x14ac:dyDescent="0.3">
      <c r="A46" s="1"/>
      <c r="B46" s="1"/>
      <c r="C46" s="81"/>
      <c r="D46" s="82"/>
      <c r="E46" s="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0.75" thickBot="1" x14ac:dyDescent="0.3">
      <c r="A47" s="1"/>
      <c r="B47" s="1"/>
      <c r="C47" s="3" t="s">
        <v>26</v>
      </c>
      <c r="D47" s="73">
        <f>SUM(((D42+D43+D44+D45))*D48)+D38</f>
        <v>1.5299999999999998</v>
      </c>
      <c r="E47" s="8" t="s">
        <v>24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45.75" thickBot="1" x14ac:dyDescent="0.3">
      <c r="A48" s="1"/>
      <c r="B48" s="1"/>
      <c r="C48" s="43" t="s">
        <v>25</v>
      </c>
      <c r="D48" s="74">
        <f>SUM(D30/D31)</f>
        <v>0.15</v>
      </c>
      <c r="E48" s="2" t="s">
        <v>60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thickBot="1" x14ac:dyDescent="0.3">
      <c r="A49" s="1"/>
      <c r="B49" s="1"/>
      <c r="C49" s="96" t="s">
        <v>28</v>
      </c>
      <c r="D49" s="97">
        <f>SUM(D47/D48)</f>
        <v>10.199999999999999</v>
      </c>
      <c r="E49" s="98" t="s">
        <v>29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thickBot="1" x14ac:dyDescent="0.3">
      <c r="A50" s="1"/>
      <c r="B50" s="1"/>
      <c r="C50" s="3" t="s">
        <v>101</v>
      </c>
      <c r="D50" s="53">
        <f>SUM(D49*D30)</f>
        <v>306</v>
      </c>
      <c r="E50" s="15" t="s">
        <v>102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9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C54" s="1"/>
      <c r="D54" s="1"/>
      <c r="E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C55" s="1"/>
      <c r="D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10"/>
  <sheetViews>
    <sheetView workbookViewId="0">
      <selection activeCell="K9" sqref="K9"/>
    </sheetView>
  </sheetViews>
  <sheetFormatPr defaultRowHeight="15" x14ac:dyDescent="0.25"/>
  <cols>
    <col min="3" max="3" width="9" customWidth="1"/>
    <col min="4" max="4" width="6.5703125" customWidth="1"/>
  </cols>
  <sheetData>
    <row r="2" spans="3:4" ht="15.75" thickBot="1" x14ac:dyDescent="0.3"/>
    <row r="3" spans="3:4" ht="90" x14ac:dyDescent="0.25">
      <c r="C3" s="78" t="s">
        <v>94</v>
      </c>
      <c r="D3" s="112">
        <v>0.1</v>
      </c>
    </row>
    <row r="4" spans="3:4" ht="30" x14ac:dyDescent="0.25">
      <c r="C4" s="79" t="s">
        <v>20</v>
      </c>
      <c r="D4" s="113">
        <v>8</v>
      </c>
    </row>
    <row r="5" spans="3:4" ht="45" x14ac:dyDescent="0.25">
      <c r="C5" s="111" t="s">
        <v>64</v>
      </c>
      <c r="D5" s="113">
        <v>0.88</v>
      </c>
    </row>
    <row r="6" spans="3:4" ht="60" x14ac:dyDescent="0.25">
      <c r="C6" s="79" t="s">
        <v>108</v>
      </c>
      <c r="D6" s="114">
        <v>0.5</v>
      </c>
    </row>
    <row r="7" spans="3:4" ht="45" x14ac:dyDescent="0.25">
      <c r="C7" s="79" t="s">
        <v>63</v>
      </c>
      <c r="D7" s="113">
        <v>5</v>
      </c>
    </row>
    <row r="8" spans="3:4" ht="45" x14ac:dyDescent="0.25">
      <c r="C8" s="79" t="s">
        <v>109</v>
      </c>
      <c r="D8" s="113">
        <v>12</v>
      </c>
    </row>
    <row r="9" spans="3:4" ht="105" x14ac:dyDescent="0.25">
      <c r="C9" s="111" t="s">
        <v>69</v>
      </c>
      <c r="D9" s="114">
        <v>12</v>
      </c>
    </row>
    <row r="10" spans="3:4" ht="105" x14ac:dyDescent="0.25">
      <c r="C10" s="79" t="s">
        <v>103</v>
      </c>
      <c r="D10" s="114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 sheet</vt:lpstr>
      <vt:lpstr>UKCSC FAIR TRADE SET rates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Harper</dc:creator>
  <cp:lastModifiedBy>David</cp:lastModifiedBy>
  <dcterms:created xsi:type="dcterms:W3CDTF">2014-02-18T14:16:15Z</dcterms:created>
  <dcterms:modified xsi:type="dcterms:W3CDTF">2015-03-16T19:54:09Z</dcterms:modified>
</cp:coreProperties>
</file>